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1\"/>
    </mc:Choice>
  </mc:AlternateContent>
  <xr:revisionPtr revIDLastSave="0" documentId="13_ncr:1_{7F6284CE-7CA6-4949-A089-2AACB6D2A1D2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tnertarieven(VERBERGEN)" sheetId="28" state="veryHidden" r:id="rId1"/>
    <sheet name="Prijzen" sheetId="27" r:id="rId2"/>
  </sheets>
  <definedNames>
    <definedName name="_xlnm.Print_Area" localSheetId="1">Prijzen!$B$1:$IS$35</definedName>
    <definedName name="Consultancy">'Partnertarieven(VERBERGEN)'!$C$7</definedName>
    <definedName name="Contact">'Partnertarieven(VERBERGEN)'!$D$11</definedName>
    <definedName name="Installatie">'Partnertarieven(VERBERGEN)'!$C$3</definedName>
    <definedName name="OPEN">'Partnertarieven(VERBERGEN)'!$C$9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7" l="1"/>
  <c r="G7" i="27"/>
  <c r="F7" i="27"/>
  <c r="E7" i="27"/>
  <c r="D7" i="27"/>
  <c r="C7" i="27"/>
  <c r="IS15" i="27"/>
  <c r="D15" i="28" l="1"/>
  <c r="I19" i="27" s="1"/>
  <c r="A1" i="27" l="1"/>
  <c r="IS6" i="27" s="1"/>
  <c r="IS16" i="27"/>
  <c r="I15" i="27" l="1"/>
  <c r="B35" i="27" l="1"/>
  <c r="I16" i="27"/>
  <c r="I14" i="27"/>
  <c r="A2" i="27"/>
  <c r="I9" i="27" s="1"/>
  <c r="I20" i="27"/>
  <c r="IS28" i="27"/>
  <c r="I17" i="27" l="1"/>
  <c r="I12" i="27"/>
  <c r="H9" i="27"/>
  <c r="I21" i="27" l="1"/>
</calcChain>
</file>

<file path=xl/sharedStrings.xml><?xml version="1.0" encoding="utf-8"?>
<sst xmlns="http://schemas.openxmlformats.org/spreadsheetml/2006/main" count="74" uniqueCount="66">
  <si>
    <t>Contactpersoon</t>
  </si>
  <si>
    <t>Adres</t>
  </si>
  <si>
    <t>Organisatie</t>
  </si>
  <si>
    <t>PC-Plaats</t>
  </si>
  <si>
    <t xml:space="preserve">♦ </t>
  </si>
  <si>
    <t>100+</t>
  </si>
  <si>
    <t>Licentiegroep</t>
  </si>
  <si>
    <t>LICENTIE</t>
  </si>
  <si>
    <t>DIENSTEN</t>
  </si>
  <si>
    <t>Aantal gebruikers</t>
  </si>
  <si>
    <t>Totaal diensten - eenmalig</t>
  </si>
  <si>
    <t>♦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</si>
  <si>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</si>
  <si>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</si>
  <si>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</si>
  <si>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</si>
  <si>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</si>
  <si>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Training op locatie</t>
  </si>
  <si>
    <t>Consultancy op locatie</t>
  </si>
  <si>
    <t>Contactgegevens</t>
  </si>
  <si>
    <t>Tarief in €</t>
  </si>
  <si>
    <t>Partnertarieven</t>
  </si>
  <si>
    <t>(495)</t>
  </si>
  <si>
    <t>die  zelfstandig rapportages kunnen samenstellen, aanpassen of verversen.</t>
  </si>
  <si>
    <t>Trainingsdagen op locatie of  Aantal deelnemers Open Training</t>
  </si>
  <si>
    <t>Installatie Exsion op locatie</t>
  </si>
  <si>
    <t xml:space="preserve">De keuze van de licentie(groep) bepaalt het aantal benoemde Exsion gebruikers </t>
  </si>
  <si>
    <t>HB Software tarief</t>
  </si>
  <si>
    <t>HB Software b.v., Groen van Prinsterersingel 47 - 2805 TD Gouda, tel 0182-580411 mailadres: office@hbsoftware.nl.</t>
  </si>
  <si>
    <t xml:space="preserve">voor één tenant (in het geval van een multi tenancy omgeving). Voor meerdere databases dienen meerdere licenties </t>
  </si>
  <si>
    <t>MET DIT EXSION TARIEVENMODEL KUNT U ZELF DE GEWENSTE EXSION CONFIGURATIE SAMENSTELLEN</t>
  </si>
  <si>
    <t>MUTEER HIERVOOR DE GROENE CELLEN</t>
  </si>
  <si>
    <t>Groep 1</t>
  </si>
  <si>
    <t>Open training</t>
  </si>
  <si>
    <t>J</t>
  </si>
  <si>
    <t>AVG EN AANVULLENDE INFORMATIE</t>
  </si>
  <si>
    <t>Business Central</t>
  </si>
  <si>
    <t>Het aantal connecties en aantal individuele administraties in één Microsoft Dynamics BC database is onbeperkt</t>
  </si>
  <si>
    <t>Licentiebedrag p/m</t>
  </si>
  <si>
    <t>Helpdeskabonnement per maand</t>
  </si>
  <si>
    <t>Eigen installatie als extensie of via AppSource</t>
  </si>
  <si>
    <t>Totaal licentie -  per maand</t>
  </si>
  <si>
    <t>Totaal diensten per maand</t>
  </si>
  <si>
    <t>Groep 3</t>
  </si>
  <si>
    <t>Groep</t>
  </si>
  <si>
    <t>Gebruikers</t>
  </si>
  <si>
    <t>Groep 2</t>
  </si>
  <si>
    <t>Groep 4</t>
  </si>
  <si>
    <t>Groep 5</t>
  </si>
  <si>
    <t>Groep 6</t>
  </si>
  <si>
    <t>Groep 7</t>
  </si>
  <si>
    <t>Gekozen</t>
  </si>
  <si>
    <t>Gebruikers: 1</t>
  </si>
  <si>
    <t>Gebruikers: 2</t>
  </si>
  <si>
    <t>(1345)</t>
  </si>
  <si>
    <t>(1153)</t>
  </si>
  <si>
    <t>(580)</t>
  </si>
  <si>
    <t>HB Software gebruikt het email adres van de gebruiker om een nieuwsbrief te versturen. Met het ondertekenen van dit opdrachtformulier geeft u hier toestemming voor. De gebruiker kan dit opzeggen door een email te sturen aan office@hbsoftware.nl.</t>
  </si>
  <si>
    <t>aangeschaft te worden.</t>
  </si>
  <si>
    <t>gefactureerd. De licentie kan opgezegd worden door een mail naar office@hbsoftware.nl te sturen. Het resterende bedrag wordt gecrediteerd.</t>
  </si>
  <si>
    <t>Op de levering van software en diensten zijn de algemene voorwaarden van toepassing van HB Software gedeponeerd bij de kamer van koophandel.</t>
  </si>
  <si>
    <t>Alle genoemde bedragen zijn in Euro's exclusief BTW. Betaling: 100% bij levering. Aan dit model kunnen geen rechten worden ontleend. De prijzen zijn geldig tot en met 31-12-2021.</t>
  </si>
  <si>
    <t>Helpdeskabonnement is voor ondersteuning tijdens kantooruren via telefoon, mail en Exsion website. Voor helpdesk ondersteuning kunnen maximaal twee contactpersonen contact opnemen.</t>
  </si>
  <si>
    <t>De licentie kan voor de 15e van de maand opgezegd worden voor de volgende maand. Er wordt per jaar vooruit</t>
  </si>
  <si>
    <t>https://exsion365.com/en/this-is-exsion/end-user-license-agreement-eula-of-exsion-reporting-for-microsoft-dynamics-365-business-central/</t>
  </si>
  <si>
    <t>De van Toepassing zijnde EULA is te vinden op www.exsion365.com.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</si>
</sst>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thin">
        <color indexed="4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3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3" fontId="4" fillId="2" borderId="7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7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9" fillId="0" borderId="0" xfId="0" applyFont="1"/>
    <xf numFmtId="0" fontId="4" fillId="3" borderId="0" xfId="0" applyFont="1" applyFill="1"/>
    <xf numFmtId="0" fontId="4" fillId="0" borderId="0" xfId="0" quotePrefix="1" applyFont="1"/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3" fontId="4" fillId="2" borderId="15" xfId="1" quotePrefix="1" applyNumberFormat="1" applyFont="1" applyFill="1" applyBorder="1" applyAlignment="1" applyProtection="1">
      <alignment horizontal="right"/>
      <protection hidden="1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right"/>
      <protection hidden="1"/>
    </xf>
    <xf numFmtId="0" fontId="0" fillId="0" borderId="0" xfId="0" applyFill="1"/>
    <xf numFmtId="0" fontId="14" fillId="2" borderId="0" xfId="0" applyFont="1" applyFill="1" applyBorder="1" applyProtection="1">
      <protection hidden="1"/>
    </xf>
    <xf numFmtId="0" fontId="15" fillId="6" borderId="0" xfId="0" applyFont="1" applyFill="1"/>
    <xf numFmtId="0" fontId="13" fillId="6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1" fillId="2" borderId="8" xfId="0" applyFont="1" applyFill="1" applyBorder="1" applyProtection="1">
      <protection hidden="1"/>
    </xf>
    <xf numFmtId="3" fontId="4" fillId="2" borderId="0" xfId="1" applyNumberFormat="1" applyFont="1" applyFill="1" applyBorder="1" applyAlignment="1" applyProtection="1">
      <alignment horizontal="right"/>
      <protection hidden="1"/>
    </xf>
    <xf numFmtId="3" fontId="4" fillId="2" borderId="5" xfId="1" applyNumberFormat="1" applyFont="1" applyFill="1" applyBorder="1" applyAlignment="1" applyProtection="1">
      <alignment horizontal="right"/>
      <protection hidden="1"/>
    </xf>
    <xf numFmtId="3" fontId="4" fillId="2" borderId="4" xfId="1" applyNumberFormat="1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3" fontId="3" fillId="2" borderId="2" xfId="1" applyNumberFormat="1" applyFont="1" applyFill="1" applyBorder="1" applyAlignment="1" applyProtection="1">
      <alignment horizontal="right"/>
      <protection hidden="1"/>
    </xf>
    <xf numFmtId="0" fontId="4" fillId="2" borderId="8" xfId="1" applyNumberFormat="1" applyFont="1" applyFill="1" applyBorder="1" applyAlignment="1" applyProtection="1">
      <alignment horizontal="right"/>
      <protection hidden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3" fontId="3" fillId="5" borderId="9" xfId="0" applyNumberFormat="1" applyFont="1" applyFill="1" applyBorder="1" applyProtection="1">
      <protection hidden="1"/>
    </xf>
    <xf numFmtId="3" fontId="4" fillId="2" borderId="0" xfId="0" applyNumberFormat="1" applyFont="1" applyFill="1" applyBorder="1" applyAlignment="1" applyProtection="1">
      <alignment horizontal="right"/>
      <protection hidden="1"/>
    </xf>
    <xf numFmtId="4" fontId="4" fillId="2" borderId="16" xfId="0" applyNumberFormat="1" applyFont="1" applyFill="1" applyBorder="1" applyAlignment="1" applyProtection="1">
      <alignment horizontal="right"/>
      <protection hidden="1"/>
    </xf>
    <xf numFmtId="4" fontId="4" fillId="2" borderId="17" xfId="0" applyNumberFormat="1" applyFont="1" applyFill="1" applyBorder="1" applyAlignment="1" applyProtection="1">
      <alignment horizontal="right"/>
      <protection hidden="1"/>
    </xf>
    <xf numFmtId="4" fontId="4" fillId="2" borderId="4" xfId="0" applyNumberFormat="1" applyFont="1" applyFill="1" applyBorder="1" applyProtection="1">
      <protection hidden="1"/>
    </xf>
    <xf numFmtId="4" fontId="3" fillId="5" borderId="9" xfId="0" applyNumberFormat="1" applyFont="1" applyFill="1" applyBorder="1" applyProtection="1">
      <protection hidden="1"/>
    </xf>
    <xf numFmtId="0" fontId="11" fillId="4" borderId="7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8" xfId="0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right"/>
      <protection hidden="1"/>
    </xf>
    <xf numFmtId="0" fontId="1" fillId="2" borderId="8" xfId="0" applyFont="1" applyFill="1" applyBorder="1" applyAlignment="1" applyProtection="1">
      <alignment wrapText="1"/>
      <protection hidden="1"/>
    </xf>
    <xf numFmtId="0" fontId="11" fillId="4" borderId="5" xfId="0" applyFont="1" applyFill="1" applyBorder="1" applyAlignment="1" applyProtection="1">
      <alignment vertical="center"/>
      <protection locked="0"/>
    </xf>
    <xf numFmtId="0" fontId="1" fillId="0" borderId="0" xfId="0" quotePrefix="1" applyFont="1"/>
    <xf numFmtId="3" fontId="3" fillId="0" borderId="0" xfId="0" applyNumberFormat="1" applyFont="1" applyFill="1" applyBorder="1" applyProtection="1">
      <protection hidden="1"/>
    </xf>
    <xf numFmtId="3" fontId="3" fillId="5" borderId="15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0" fontId="12" fillId="0" borderId="8" xfId="0" applyFont="1" applyBorder="1" applyAlignment="1">
      <alignment vertical="center"/>
    </xf>
    <xf numFmtId="3" fontId="1" fillId="2" borderId="5" xfId="1" applyNumberFormat="1" applyFont="1" applyFill="1" applyBorder="1" applyAlignment="1" applyProtection="1">
      <alignment horizontal="right"/>
      <protection hidden="1"/>
    </xf>
    <xf numFmtId="3" fontId="1" fillId="2" borderId="6" xfId="1" applyNumberFormat="1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protection hidden="1"/>
    </xf>
    <xf numFmtId="0" fontId="16" fillId="2" borderId="6" xfId="2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" vertical="top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0" fontId="11" fillId="4" borderId="7" xfId="0" applyNumberFormat="1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11" fillId="4" borderId="7" xfId="0" applyFont="1" applyFill="1" applyBorder="1" applyAlignment="1" applyProtection="1">
      <alignment vertical="center" wrapText="1"/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4" borderId="6" xfId="0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3" fontId="4" fillId="2" borderId="12" xfId="1" quotePrefix="1" applyNumberFormat="1" applyFont="1" applyFill="1" applyBorder="1" applyAlignment="1" applyProtection="1">
      <alignment horizontal="right"/>
      <protection hidden="1"/>
    </xf>
    <xf numFmtId="3" fontId="4" fillId="2" borderId="18" xfId="0" applyNumberFormat="1" applyFont="1" applyFill="1" applyBorder="1" applyAlignment="1" applyProtection="1">
      <alignment horizontal="right"/>
      <protection hidden="1"/>
    </xf>
  </cellXfs>
  <cellStyles count="3">
    <cellStyle name="Hyperlink" xfId="2" builtinId="8"/>
    <cellStyle name="Komma" xfId="1" builtinId="3"/>
    <cellStyle name="Standaard" xfId="0" builtinId="0"/>
  </cellStyles>
  <dxfs count="5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5</xdr:col>
      <xdr:colOff>361949</xdr:colOff>
      <xdr:row>3</xdr:row>
      <xdr:rowOff>26456</xdr:rowOff>
    </xdr:to>
    <xdr:pic>
      <xdr:nvPicPr>
        <xdr:cNvPr id="47226" name="Afbeelding 2">
          <a:extLst>
            <a:ext uri="{FF2B5EF4-FFF2-40B4-BE49-F238E27FC236}">
              <a16:creationId xmlns:a16="http://schemas.microsoft.com/office/drawing/2014/main" id="{DBBD85C4-359B-4317-BEFE-2146038A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4"/>
          <a:ext cx="4097867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139928</xdr:colOff>
      <xdr:row>0</xdr:row>
      <xdr:rowOff>106308</xdr:rowOff>
    </xdr:from>
    <xdr:to>
      <xdr:col>8</xdr:col>
      <xdr:colOff>719812</xdr:colOff>
      <xdr:row>3</xdr:row>
      <xdr:rowOff>64491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68E7242-FEF0-4B0A-92C8-DC628E647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73088" y="106308"/>
          <a:ext cx="579884" cy="605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sion365.com/en/this-is-exsion/end-user-license-agreement-eula-of-exsion-reporting-for-microsoft-dynamics-365-business-centr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23"/>
  <sheetViews>
    <sheetView workbookViewId="0">
      <selection activeCell="D17" sqref="D17"/>
    </sheetView>
  </sheetViews>
  <sheetFormatPr defaultRowHeight="13.2" x14ac:dyDescent="0.25"/>
  <cols>
    <col min="1" max="1" width="2" customWidth="1"/>
    <col min="2" max="2" width="25.109375" bestFit="1" customWidth="1"/>
    <col min="3" max="3" width="10" bestFit="1" customWidth="1"/>
    <col min="4" max="4" width="101.5546875" bestFit="1" customWidth="1"/>
  </cols>
  <sheetData>
    <row r="1" spans="2:4" x14ac:dyDescent="0.25">
      <c r="B1" s="53" t="s">
        <v>21</v>
      </c>
      <c r="C1" s="52" t="s">
        <v>20</v>
      </c>
      <c r="D1" t="s">
        <v>27</v>
      </c>
    </row>
    <row r="3" spans="2:4" x14ac:dyDescent="0.25">
      <c r="B3" t="s">
        <v>25</v>
      </c>
      <c r="C3" s="51">
        <v>495</v>
      </c>
      <c r="D3" s="54" t="s">
        <v>22</v>
      </c>
    </row>
    <row r="5" spans="2:4" x14ac:dyDescent="0.25">
      <c r="B5" t="s">
        <v>17</v>
      </c>
      <c r="C5" s="51">
        <v>1345</v>
      </c>
      <c r="D5" s="97" t="s">
        <v>54</v>
      </c>
    </row>
    <row r="7" spans="2:4" x14ac:dyDescent="0.25">
      <c r="B7" t="s">
        <v>18</v>
      </c>
      <c r="C7" s="51">
        <v>1153</v>
      </c>
      <c r="D7" s="97" t="s">
        <v>55</v>
      </c>
    </row>
    <row r="8" spans="2:4" x14ac:dyDescent="0.25">
      <c r="C8" s="66"/>
      <c r="D8" s="57"/>
    </row>
    <row r="9" spans="2:4" x14ac:dyDescent="0.25">
      <c r="B9" t="s">
        <v>33</v>
      </c>
      <c r="C9" s="51">
        <v>580</v>
      </c>
      <c r="D9" s="97" t="s">
        <v>56</v>
      </c>
    </row>
    <row r="11" spans="2:4" x14ac:dyDescent="0.25">
      <c r="B11" t="s">
        <v>19</v>
      </c>
      <c r="D11" s="56" t="s">
        <v>28</v>
      </c>
    </row>
    <row r="14" spans="2:4" x14ac:dyDescent="0.25">
      <c r="B14" s="69" t="s">
        <v>44</v>
      </c>
      <c r="C14" s="69" t="s">
        <v>45</v>
      </c>
      <c r="D14" s="68" t="s">
        <v>51</v>
      </c>
    </row>
    <row r="15" spans="2:4" x14ac:dyDescent="0.25">
      <c r="B15" s="79" t="s">
        <v>52</v>
      </c>
      <c r="C15" s="80">
        <v>1</v>
      </c>
      <c r="D15" s="81">
        <f>MIN(50,VLOOKUP(Prijzen!C9,'Partnertarieven(VERBERGEN)'!B15:C23,2,0)*10)</f>
        <v>30</v>
      </c>
    </row>
    <row r="16" spans="2:4" x14ac:dyDescent="0.25">
      <c r="B16" s="79" t="s">
        <v>53</v>
      </c>
      <c r="C16" s="80">
        <v>2</v>
      </c>
      <c r="D16" s="79"/>
    </row>
    <row r="17" spans="2:3" x14ac:dyDescent="0.25">
      <c r="B17" t="s">
        <v>32</v>
      </c>
      <c r="C17" s="71">
        <v>3</v>
      </c>
    </row>
    <row r="18" spans="2:3" x14ac:dyDescent="0.25">
      <c r="B18" t="s">
        <v>46</v>
      </c>
      <c r="C18" s="71">
        <v>7</v>
      </c>
    </row>
    <row r="19" spans="2:3" x14ac:dyDescent="0.25">
      <c r="B19" t="s">
        <v>43</v>
      </c>
      <c r="C19" s="71">
        <v>15</v>
      </c>
    </row>
    <row r="20" spans="2:3" x14ac:dyDescent="0.25">
      <c r="B20" t="s">
        <v>47</v>
      </c>
      <c r="C20" s="71">
        <v>25</v>
      </c>
    </row>
    <row r="21" spans="2:3" x14ac:dyDescent="0.25">
      <c r="B21" t="s">
        <v>48</v>
      </c>
      <c r="C21" s="71">
        <v>50</v>
      </c>
    </row>
    <row r="22" spans="2:3" x14ac:dyDescent="0.25">
      <c r="B22" t="s">
        <v>49</v>
      </c>
      <c r="C22" s="71">
        <v>100</v>
      </c>
    </row>
    <row r="23" spans="2:3" x14ac:dyDescent="0.25">
      <c r="B23" s="70" t="s">
        <v>50</v>
      </c>
      <c r="C23" s="71">
        <v>100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U91"/>
  <sheetViews>
    <sheetView tabSelected="1" zoomScaleNormal="100" workbookViewId="0">
      <selection activeCell="IS19" sqref="IS19"/>
    </sheetView>
  </sheetViews>
  <sheetFormatPr defaultColWidth="1" defaultRowHeight="13.2" zeroHeight="1" x14ac:dyDescent="0.25"/>
  <cols>
    <col min="1" max="1" width="3.33203125" style="2" customWidth="1"/>
    <col min="2" max="2" width="23.5546875" style="1" customWidth="1"/>
    <col min="3" max="8" width="10.6640625" style="2" customWidth="1"/>
    <col min="9" max="9" width="10.6640625" style="3" customWidth="1"/>
    <col min="10" max="10" width="2.6640625" style="20" customWidth="1"/>
    <col min="11" max="214" width="0" style="2" hidden="1" customWidth="1"/>
    <col min="215" max="217" width="9.109375" style="2" hidden="1" customWidth="1"/>
    <col min="218" max="251" width="0" style="2" hidden="1" customWidth="1"/>
    <col min="252" max="252" width="0.109375" style="2" customWidth="1"/>
    <col min="253" max="253" width="118" style="2" bestFit="1" customWidth="1"/>
    <col min="254" max="254" width="0.33203125" style="2" customWidth="1"/>
    <col min="255" max="255" width="39.5546875" style="2" hidden="1" customWidth="1"/>
    <col min="256" max="16384" width="1" style="2"/>
  </cols>
  <sheetData>
    <row r="1" spans="1:253" ht="13.8" thickBot="1" x14ac:dyDescent="0.3">
      <c r="A1" s="2">
        <f>IF(LEFT(C9,2)="Ge",1,0)</f>
        <v>0</v>
      </c>
    </row>
    <row r="2" spans="1:253" ht="19.5" customHeight="1" x14ac:dyDescent="0.35">
      <c r="A2" s="12" t="str">
        <f>RIGHT(C9,1)</f>
        <v>1</v>
      </c>
      <c r="B2" s="45"/>
      <c r="C2" s="20"/>
      <c r="D2" s="20"/>
      <c r="E2" s="20"/>
      <c r="F2" s="20"/>
      <c r="G2" s="67"/>
      <c r="H2" s="55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20"/>
      <c r="IS2" s="6" t="s">
        <v>30</v>
      </c>
    </row>
    <row r="3" spans="1:253" ht="18" customHeight="1" thickBot="1" x14ac:dyDescent="0.4">
      <c r="A3" s="20"/>
      <c r="B3" s="3"/>
      <c r="C3" s="20"/>
      <c r="D3" s="20"/>
      <c r="E3" s="20"/>
      <c r="F3" s="67"/>
      <c r="G3" s="67" t="s">
        <v>36</v>
      </c>
      <c r="H3" s="46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20"/>
      <c r="IS3" s="9" t="s">
        <v>31</v>
      </c>
    </row>
    <row r="4" spans="1:253" s="13" customFormat="1" ht="12.75" customHeight="1" thickBot="1" x14ac:dyDescent="0.3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5">
      <c r="B5" s="14" t="s">
        <v>6</v>
      </c>
      <c r="C5" s="76">
        <v>1</v>
      </c>
      <c r="D5" s="77">
        <v>2</v>
      </c>
      <c r="E5" s="58">
        <v>3</v>
      </c>
      <c r="F5" s="58">
        <v>4</v>
      </c>
      <c r="G5" s="58">
        <v>5</v>
      </c>
      <c r="H5" s="58">
        <v>6</v>
      </c>
      <c r="I5" s="49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7</v>
      </c>
    </row>
    <row r="6" spans="1:253" ht="32.25" customHeight="1" x14ac:dyDescent="0.25">
      <c r="B6" s="15" t="s">
        <v>9</v>
      </c>
      <c r="C6" s="16">
        <v>3</v>
      </c>
      <c r="D6" s="73">
        <v>7</v>
      </c>
      <c r="E6" s="73">
        <v>15</v>
      </c>
      <c r="F6" s="73">
        <v>25</v>
      </c>
      <c r="G6" s="73">
        <v>50</v>
      </c>
      <c r="H6" s="73">
        <v>100</v>
      </c>
      <c r="I6" s="78" t="s">
        <v>5</v>
      </c>
      <c r="J6" s="112" t="s">
        <v>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111" t="str">
        <f>IF($A$1,"Indien de licentie later wordt uitgebreid naar een licentiegroep, dan betaalt u de licentieprijs behorende bij ","Indien de licentie wordt uitgebreid, dan betaalt u enkel het prijsverschil ")&amp;IF($A$1,"de gekozen licentiegroep, verminderd met de reeds betaalde licenties.","tussen de licentiegroepen. ")</f>
        <v xml:space="preserve">Indien de licentie wordt uitgebreid, dan betaalt u enkel het prijsverschil tussen de licentiegroepen. </v>
      </c>
    </row>
    <row r="7" spans="1:253" ht="19.5" customHeight="1" thickBot="1" x14ac:dyDescent="0.3">
      <c r="B7" s="19" t="s">
        <v>38</v>
      </c>
      <c r="C7" s="75">
        <f>C6*30</f>
        <v>90</v>
      </c>
      <c r="D7" s="74">
        <f>D6*25</f>
        <v>175</v>
      </c>
      <c r="E7" s="74">
        <f>E6*20</f>
        <v>300</v>
      </c>
      <c r="F7" s="74">
        <f>F6*15</f>
        <v>375</v>
      </c>
      <c r="G7" s="74">
        <f>G6*10</f>
        <v>500</v>
      </c>
      <c r="H7" s="105">
        <f>H6*7.5</f>
        <v>750</v>
      </c>
      <c r="I7" s="106">
        <v>900</v>
      </c>
      <c r="J7" s="16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18"/>
    </row>
    <row r="8" spans="1:253" ht="19.5" customHeight="1" thickBot="1" x14ac:dyDescent="0.3">
      <c r="C8" s="74"/>
      <c r="D8" s="74"/>
      <c r="E8" s="73"/>
      <c r="F8" s="73"/>
      <c r="G8" s="73"/>
      <c r="H8" s="73"/>
      <c r="I8" s="73"/>
      <c r="J8" s="17" t="s">
        <v>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18" t="s">
        <v>37</v>
      </c>
    </row>
    <row r="9" spans="1:253" ht="20.100000000000001" customHeight="1" thickBot="1" x14ac:dyDescent="0.3">
      <c r="B9" s="21" t="s">
        <v>16</v>
      </c>
      <c r="C9" s="120" t="s">
        <v>32</v>
      </c>
      <c r="D9" s="121"/>
      <c r="E9" s="4"/>
      <c r="F9" s="5"/>
      <c r="G9" s="5"/>
      <c r="H9" s="49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63">
        <f>IF(C9="Gebruikers: 1",35,IF(C9="Gebruikers: 2",65,IF($A$1,$A$2*35,CHOOSE($A$2,C7,D7,E7,F7,G7,H7,I7))))</f>
        <v>90</v>
      </c>
      <c r="J9" s="2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18" t="s">
        <v>29</v>
      </c>
    </row>
    <row r="10" spans="1:253" s="20" customFormat="1" ht="20.100000000000001" customHeight="1" x14ac:dyDescent="0.25">
      <c r="B10" s="47" t="s">
        <v>26</v>
      </c>
      <c r="C10" s="48"/>
      <c r="H10" s="40"/>
      <c r="I10" s="42"/>
      <c r="J10" s="16"/>
      <c r="IS10" s="72" t="s">
        <v>58</v>
      </c>
    </row>
    <row r="11" spans="1:253" ht="20.100000000000001" customHeight="1" thickBot="1" x14ac:dyDescent="0.3">
      <c r="B11" s="7" t="s">
        <v>23</v>
      </c>
      <c r="C11" s="8"/>
      <c r="D11" s="8"/>
      <c r="E11" s="8"/>
      <c r="F11" s="8"/>
      <c r="G11" s="8"/>
      <c r="H11" s="41"/>
      <c r="I11" s="43"/>
      <c r="J11" s="16" t="s">
        <v>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72" t="s">
        <v>63</v>
      </c>
    </row>
    <row r="12" spans="1:253" ht="26.25" customHeight="1" thickBot="1" x14ac:dyDescent="0.3">
      <c r="B12" s="2"/>
      <c r="E12" s="37"/>
      <c r="F12" s="24" t="s">
        <v>41</v>
      </c>
      <c r="G12" s="35"/>
      <c r="H12" s="26"/>
      <c r="I12" s="99">
        <f>SUM(I9:I11)</f>
        <v>90</v>
      </c>
      <c r="J12" s="2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20"/>
      <c r="IS12" s="95" t="s">
        <v>59</v>
      </c>
    </row>
    <row r="13" spans="1:253" ht="19.5" customHeight="1" thickBot="1" x14ac:dyDescent="0.3">
      <c r="B13" s="2"/>
      <c r="E13" s="20"/>
      <c r="F13" s="1"/>
      <c r="G13" s="35"/>
      <c r="H13" s="58"/>
      <c r="I13" s="98"/>
      <c r="J13" s="17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72"/>
    </row>
    <row r="14" spans="1:253" ht="20.100000000000001" customHeight="1" x14ac:dyDescent="0.25">
      <c r="B14" s="21" t="s">
        <v>40</v>
      </c>
      <c r="C14" s="5"/>
      <c r="D14" s="5"/>
      <c r="E14" s="5"/>
      <c r="F14" s="5"/>
      <c r="G14" s="5"/>
      <c r="H14" s="60">
        <v>1</v>
      </c>
      <c r="I14" s="131">
        <f>H14*Installatie</f>
        <v>495</v>
      </c>
      <c r="J14" s="1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31" t="s">
        <v>8</v>
      </c>
    </row>
    <row r="15" spans="1:253" ht="20.100000000000001" customHeight="1" x14ac:dyDescent="0.25">
      <c r="A15" s="20"/>
      <c r="B15" s="22" t="s">
        <v>24</v>
      </c>
      <c r="C15" s="20"/>
      <c r="D15" s="20"/>
      <c r="E15" s="20"/>
      <c r="F15" s="20"/>
      <c r="G15" s="20"/>
      <c r="H15" s="61">
        <v>1</v>
      </c>
      <c r="I15" s="132">
        <f>IF(LEFT(H15,1)="O",RIGHT(H15,1)*OPEN,H15*Training)</f>
        <v>1345</v>
      </c>
      <c r="J15" s="94" t="s">
        <v>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107" t="str">
        <f>IF(LEFT(H15,1)&lt;&gt;"O","De trainingen worden gegeven voor maximaal 6 deelnemers tegelijk en kan naar keuze plaatsvinden op","Open trainingen worden klassikaal verzorgd op de standaard Dynamics NAV Cronus database")</f>
        <v>De trainingen worden gegeven voor maximaal 6 deelnemers tegelijk en kan naar keuze plaatsvinden op</v>
      </c>
    </row>
    <row r="16" spans="1:253" ht="20.100000000000001" customHeight="1" thickBot="1" x14ac:dyDescent="0.3">
      <c r="A16" s="20"/>
      <c r="B16" s="22" t="s">
        <v>13</v>
      </c>
      <c r="C16" s="20"/>
      <c r="D16" s="20"/>
      <c r="E16" s="20"/>
      <c r="F16" s="20"/>
      <c r="G16" s="20"/>
      <c r="H16" s="62">
        <v>1</v>
      </c>
      <c r="I16" s="84">
        <f>H16*Consultancy</f>
        <v>1153</v>
      </c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18" t="str">
        <f>IF(LEFT(H15,1)&lt;&gt;"O","de standaard Cronus database of op de eigen Dynamics BC database. Documentatie is inbegrepen.","De trainingsdocumentatie en een lunch zijn inbegrepen.")</f>
        <v>de standaard Cronus database of op de eigen Dynamics BC database. Documentatie is inbegrepen.</v>
      </c>
    </row>
    <row r="17" spans="1:253" ht="33" customHeight="1" thickBot="1" x14ac:dyDescent="0.3">
      <c r="A17" s="20"/>
      <c r="B17" s="22"/>
      <c r="C17" s="20"/>
      <c r="D17" s="20"/>
      <c r="E17" s="18"/>
      <c r="F17" s="36" t="s">
        <v>10</v>
      </c>
      <c r="G17" s="24"/>
      <c r="H17" s="59"/>
      <c r="I17" s="83">
        <f>SUM(I14:I16)</f>
        <v>2993</v>
      </c>
      <c r="J17" s="109" t="s">
        <v>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102" t="s">
        <v>62</v>
      </c>
    </row>
    <row r="18" spans="1:253" ht="19.5" customHeight="1" thickBot="1" x14ac:dyDescent="0.3">
      <c r="B18" s="22"/>
      <c r="C18" s="20"/>
      <c r="D18" s="20"/>
      <c r="E18" s="34"/>
      <c r="F18" s="20"/>
      <c r="G18" s="20"/>
      <c r="H18" s="5"/>
      <c r="I18" s="85"/>
      <c r="J18" s="16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72"/>
    </row>
    <row r="19" spans="1:253" ht="20.100000000000001" customHeight="1" thickBot="1" x14ac:dyDescent="0.3">
      <c r="B19" s="22" t="s">
        <v>39</v>
      </c>
      <c r="C19" s="20"/>
      <c r="D19" s="20"/>
      <c r="E19" s="20"/>
      <c r="F19" s="20"/>
      <c r="G19" s="20"/>
      <c r="H19" s="82" t="s">
        <v>34</v>
      </c>
      <c r="I19" s="86">
        <f>IF(H19="J",'Partnertarieven(VERBERGEN)'!D15,0)</f>
        <v>30</v>
      </c>
      <c r="J19" s="16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104"/>
    </row>
    <row r="20" spans="1:253" ht="20.100000000000001" customHeight="1" thickBot="1" x14ac:dyDescent="0.3">
      <c r="B20" s="22"/>
      <c r="C20" s="20"/>
      <c r="D20" s="20"/>
      <c r="E20" s="20"/>
      <c r="F20" s="20"/>
      <c r="G20" s="20"/>
      <c r="H20" s="64"/>
      <c r="I20" s="87" t="str">
        <f>IF(H19="J","",IF(H20=0,"",IF(H20=1,"",IF(H20=2,15,30))))</f>
        <v/>
      </c>
      <c r="J20" s="4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18"/>
    </row>
    <row r="21" spans="1:253" ht="20.100000000000001" customHeight="1" thickBot="1" x14ac:dyDescent="0.3">
      <c r="B21" s="25"/>
      <c r="C21" s="20"/>
      <c r="D21" s="20"/>
      <c r="E21" s="18"/>
      <c r="F21" s="36" t="s">
        <v>42</v>
      </c>
      <c r="G21" s="24"/>
      <c r="H21" s="65"/>
      <c r="I21" s="88">
        <f>SUM(I18:I20)</f>
        <v>30</v>
      </c>
      <c r="J21" s="3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27"/>
    </row>
    <row r="22" spans="1:253" s="20" customFormat="1" ht="19.5" customHeight="1" thickBot="1" x14ac:dyDescent="0.3">
      <c r="B22" s="29"/>
      <c r="C22" s="5"/>
      <c r="D22" s="5"/>
      <c r="E22" s="5"/>
      <c r="F22" s="5"/>
      <c r="G22" s="5"/>
      <c r="H22" s="28"/>
      <c r="I22" s="28"/>
    </row>
    <row r="23" spans="1:253" ht="20.100000000000001" customHeight="1" thickBot="1" x14ac:dyDescent="0.3">
      <c r="B23" s="21" t="s">
        <v>15</v>
      </c>
      <c r="C23" s="125"/>
      <c r="D23" s="125"/>
      <c r="E23" s="125"/>
      <c r="F23" s="125"/>
      <c r="G23" s="125"/>
      <c r="H23" s="126"/>
      <c r="I23" s="127"/>
      <c r="J23" s="3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6" t="s">
        <v>35</v>
      </c>
    </row>
    <row r="24" spans="1:253" ht="42" customHeight="1" x14ac:dyDescent="0.25">
      <c r="B24" s="101" t="s">
        <v>2</v>
      </c>
      <c r="C24" s="128"/>
      <c r="D24" s="129"/>
      <c r="E24" s="129"/>
      <c r="F24" s="129"/>
      <c r="G24" s="129"/>
      <c r="H24" s="129"/>
      <c r="I24" s="130"/>
      <c r="J24" s="110" t="s">
        <v>11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102" t="s">
        <v>57</v>
      </c>
    </row>
    <row r="25" spans="1:253" ht="27.75" customHeight="1" x14ac:dyDescent="0.25">
      <c r="B25" s="103" t="s">
        <v>1</v>
      </c>
      <c r="C25" s="122"/>
      <c r="D25" s="123"/>
      <c r="E25" s="123"/>
      <c r="F25" s="123"/>
      <c r="G25" s="123"/>
      <c r="H25" s="123"/>
      <c r="I25" s="124"/>
      <c r="J25" s="100" t="s">
        <v>11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95" t="s">
        <v>60</v>
      </c>
    </row>
    <row r="26" spans="1:253" ht="15.75" customHeight="1" x14ac:dyDescent="0.25">
      <c r="B26" s="22" t="s">
        <v>3</v>
      </c>
      <c r="C26" s="122"/>
      <c r="D26" s="123"/>
      <c r="E26" s="123"/>
      <c r="F26" s="123"/>
      <c r="G26" s="123"/>
      <c r="H26" s="123"/>
      <c r="I26" s="124"/>
      <c r="J26" s="39" t="s">
        <v>11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72" t="s">
        <v>65</v>
      </c>
    </row>
    <row r="27" spans="1:253" ht="27" customHeight="1" thickBot="1" x14ac:dyDescent="0.3">
      <c r="B27" s="22"/>
      <c r="C27" s="89"/>
      <c r="D27" s="96"/>
      <c r="E27" s="96"/>
      <c r="F27" s="96"/>
      <c r="G27" s="96"/>
      <c r="H27" s="96"/>
      <c r="I27" s="91"/>
      <c r="J27" s="3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108" t="s">
        <v>64</v>
      </c>
    </row>
    <row r="28" spans="1:253" ht="20.100000000000001" customHeight="1" x14ac:dyDescent="0.25">
      <c r="A28" s="18"/>
      <c r="B28" s="3" t="s">
        <v>0</v>
      </c>
      <c r="C28" s="92"/>
      <c r="D28" s="90"/>
      <c r="E28" s="90"/>
      <c r="F28" s="90"/>
      <c r="G28" s="90"/>
      <c r="H28" s="90"/>
      <c r="I28" s="93"/>
      <c r="J28" s="3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31" t="str">
        <f>"Voor akkoord "&amp;C24 &amp;":"</f>
        <v>Voor akkoord :</v>
      </c>
    </row>
    <row r="29" spans="1:253" ht="20.100000000000001" customHeight="1" x14ac:dyDescent="0.25">
      <c r="B29" s="22" t="s">
        <v>12</v>
      </c>
      <c r="C29" s="113"/>
      <c r="D29" s="114"/>
      <c r="E29" s="114"/>
      <c r="F29" s="114"/>
      <c r="G29" s="114"/>
      <c r="H29" s="114"/>
      <c r="I29" s="115"/>
      <c r="J29" s="16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18"/>
    </row>
    <row r="30" spans="1:253" ht="20.100000000000001" customHeight="1" x14ac:dyDescent="0.25">
      <c r="B30" s="22"/>
      <c r="C30" s="116"/>
      <c r="D30" s="114"/>
      <c r="E30" s="114"/>
      <c r="F30" s="114"/>
      <c r="G30" s="114"/>
      <c r="H30" s="114"/>
      <c r="I30" s="115"/>
      <c r="J30" s="16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31"/>
    </row>
    <row r="31" spans="1:253" ht="20.100000000000001" customHeight="1" x14ac:dyDescent="0.25">
      <c r="B31" s="22"/>
      <c r="C31" s="116"/>
      <c r="D31" s="114"/>
      <c r="E31" s="114"/>
      <c r="F31" s="114"/>
      <c r="G31" s="114"/>
      <c r="H31" s="114"/>
      <c r="I31" s="115"/>
      <c r="J31" s="25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18"/>
    </row>
    <row r="32" spans="1:253" ht="20.100000000000001" customHeight="1" thickBot="1" x14ac:dyDescent="0.3">
      <c r="B32" s="50"/>
      <c r="C32" s="117"/>
      <c r="D32" s="118"/>
      <c r="E32" s="118"/>
      <c r="F32" s="118"/>
      <c r="G32" s="118"/>
      <c r="H32" s="118"/>
      <c r="I32" s="119"/>
      <c r="J32" s="7" t="s">
        <v>11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27" t="s">
        <v>14</v>
      </c>
    </row>
    <row r="33" spans="2:253" ht="19.5" customHeight="1" thickBot="1" x14ac:dyDescent="0.3">
      <c r="C33" s="20"/>
      <c r="D33" s="20"/>
      <c r="E33" s="20"/>
      <c r="F33" s="20"/>
      <c r="G33" s="20"/>
      <c r="H33" s="20"/>
      <c r="J33" s="2"/>
    </row>
    <row r="34" spans="2:253" ht="12.75" customHeight="1" x14ac:dyDescent="0.25">
      <c r="B34" s="21" t="s">
        <v>61</v>
      </c>
      <c r="C34" s="5"/>
      <c r="D34" s="5"/>
      <c r="E34" s="5"/>
      <c r="F34" s="5"/>
      <c r="G34" s="5"/>
      <c r="H34" s="5"/>
      <c r="I34" s="2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37"/>
    </row>
    <row r="35" spans="2:253" ht="20.100000000000001" customHeight="1" thickBot="1" x14ac:dyDescent="0.3">
      <c r="B35" s="23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5" s="8"/>
      <c r="D35" s="8"/>
      <c r="E35" s="8"/>
      <c r="F35" s="8"/>
      <c r="G35" s="8"/>
      <c r="H35" s="8"/>
      <c r="I35" s="32"/>
      <c r="J35" s="33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9"/>
    </row>
    <row r="36" spans="2:253" ht="20.100000000000001" customHeight="1" x14ac:dyDescent="0.25">
      <c r="B36" s="3"/>
      <c r="C36" s="20"/>
      <c r="D36" s="20"/>
      <c r="E36" s="20"/>
      <c r="F36" s="20"/>
      <c r="G36" s="20"/>
      <c r="H36" s="20"/>
      <c r="J36" s="1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2:253" x14ac:dyDescent="0.25"/>
    <row r="38" spans="2:253" x14ac:dyDescent="0.25"/>
    <row r="39" spans="2:253" x14ac:dyDescent="0.25">
      <c r="IS39" s="3"/>
    </row>
    <row r="40" spans="2:253" x14ac:dyDescent="0.25"/>
    <row r="41" spans="2:253" x14ac:dyDescent="0.25">
      <c r="IS41" s="20"/>
    </row>
    <row r="42" spans="2:253" x14ac:dyDescent="0.25"/>
    <row r="43" spans="2:253" x14ac:dyDescent="0.25"/>
    <row r="44" spans="2:253" x14ac:dyDescent="0.25"/>
    <row r="45" spans="2:253" x14ac:dyDescent="0.25"/>
    <row r="46" spans="2:253" x14ac:dyDescent="0.25"/>
    <row r="47" spans="2:253" x14ac:dyDescent="0.25"/>
    <row r="48" spans="2:25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</sheetData>
  <sheetProtection algorithmName="SHA-512" hashValue="th2vogwdKDAzhcNiqLm4HGSK6wY1A3gPNbG5vYwgcmH0hgbPD+BlVMjCMrQoaP7us4XcmE2ZguonnlXTAOsJJw==" saltValue="PomU3VEgKRk5FZdva1ND2A==" spinCount="100000" sheet="1" objects="1" scenarios="1"/>
  <mergeCells count="6">
    <mergeCell ref="C29:I32"/>
    <mergeCell ref="C9:D9"/>
    <mergeCell ref="C26:I26"/>
    <mergeCell ref="C23:I23"/>
    <mergeCell ref="C24:I24"/>
    <mergeCell ref="C25:I25"/>
  </mergeCells>
  <phoneticPr fontId="2" type="noConversion"/>
  <conditionalFormatting sqref="I15:I16 I18:I19">
    <cfRule type="expression" dxfId="4" priority="2" stopIfTrue="1">
      <formula>IF(AND(#REF!="J",SUM(#REF!)=0),1,0)</formula>
    </cfRule>
  </conditionalFormatting>
  <conditionalFormatting sqref="H15:H16">
    <cfRule type="expression" dxfId="3" priority="3" stopIfTrue="1">
      <formula>$H$14&gt;#REF!</formula>
    </cfRule>
  </conditionalFormatting>
  <conditionalFormatting sqref="D5 D6:I6">
    <cfRule type="expression" dxfId="2" priority="4" stopIfTrue="1">
      <formula>IF(AND(#REF!&lt;&gt;0,#REF!=0),1,0)</formula>
    </cfRule>
  </conditionalFormatting>
  <conditionalFormatting sqref="B20">
    <cfRule type="expression" dxfId="1" priority="9" stopIfTrue="1">
      <formula>IF($A$1,0,IF($H$19="J",1,0))</formula>
    </cfRule>
  </conditionalFormatting>
  <conditionalFormatting sqref="H20">
    <cfRule type="expression" dxfId="0" priority="10" stopIfTrue="1">
      <formula>IF($A$1,1,IF($H$19="J",1,0))</formula>
    </cfRule>
  </conditionalFormatting>
  <dataValidations count="5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C9:D9" xr:uid="{00000000-0002-0000-0100-000004000000}">
      <formula1>"Gebruikers: 1,Gebruikers: 2,Groep 1,Groep 2,Groep 3,Groep 4,Groep 5, Groep 6,Groep 7"</formula1>
    </dataValidation>
    <dataValidation type="list" allowBlank="1" showInputMessage="1" showErrorMessage="1" sqref="H15" xr:uid="{00000000-0002-0000-0100-000005000000}">
      <formula1>"1,2,3,4,5,O1,O2,O3"</formula1>
    </dataValidation>
  </dataValidations>
  <hyperlinks>
    <hyperlink ref="IS27" r:id="rId1" xr:uid="{93C1909A-3F97-40A1-AF8D-D182AA58936A}"/>
  </hyperlink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061C585-4925-4A4A-9C60-0F971207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1F69A8B-0FC6-4AF1-BE66-E69128473D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Prijzen</vt:lpstr>
      <vt:lpstr>Prijzen!Afdrukbereik</vt:lpstr>
      <vt:lpstr>Consultancy</vt:lpstr>
      <vt:lpstr>Contact</vt:lpstr>
      <vt:lpstr>Installatie</vt:lpstr>
      <vt:lpstr>OPEN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2021-05-06T09:23:03Z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